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<sst xmlns="http://schemas.openxmlformats.org/spreadsheetml/2006/main" count="1995" uniqueCount="692">
  <si>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</si>
  <si>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</si>
  <si>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</si>
  <si>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</si>
  <si>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</si>
  <si>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</si>
  <si>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</si>
  <si>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</si>
  <si>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</si>
  <si>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</si>
  <si>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</si>
  <si>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</si>
  <si>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</si>
  <si>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</si>
  <si>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</si>
  <si>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</si>
  <si>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</si>
  <si>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</si>
  <si>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</si>
  <si>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</si>
  <si>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</si>
  <si>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</si>
  <si>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</si>
  <si>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</si>
  <si>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</si>
  <si>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</si>
  <si>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</si>
  <si>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</si>
  <si>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</si>
  <si>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</si>
  <si>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</si>
  <si>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</si>
  <si>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</si>
  <si>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</si>
  <si>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</si>
  <si>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</si>
  <si>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</si>
  <si>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</si>
  <si>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</si>
  <si>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</si>
  <si>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</si>
  <si>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</si>
  <si>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</si>
  <si>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</si>
  <si>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</si>
  <si>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</si>
  <si>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</si>
  <si>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</si>
  <si>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</si>
  <si>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</si>
  <si>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</si>
  <si>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</si>
  <si>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</si>
  <si>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</si>
  <si>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</si>
  <si>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</si>
  <si>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</si>
  <si>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</si>
  <si>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</si>
  <si>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</si>
  <si>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</si>
  <si>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</si>
  <si>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</si>
  <si>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</si>
  <si>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</si>
  <si>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</si>
  <si>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</si>
  <si>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</si>
  <si>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</si>
  <si>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</si>
  <si>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</si>
  <si>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</si>
  <si>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</si>
  <si>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</si>
  <si>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</si>
  <si>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</si>
  <si>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</si>
  <si>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</si>
  <si>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</si>
  <si>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</si>
  <si>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</si>
  <si>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</si>
  <si>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</si>
  <si>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</si>
  <si>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</si>
  <si>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</si>
  <si>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</si>
  <si>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</si>
  <si>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</si>
  <si>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</si>
  <si>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</si>
  <si>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</si>
  <si>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</si>
  <si>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</si>
  <si>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</si>
  <si>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</si>
  <si>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</si>
  <si>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</si>
  <si>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</si>
  <si>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</si>
  <si>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</si>
  <si>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</si>
  <si>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</si>
  <si>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</si>
  <si>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</si>
  <si>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</si>
  <si>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</si>
  <si>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</si>
  <si>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</si>
  <si>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</si>
  <si>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</si>
  <si>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</si>
  <si>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</si>
  <si>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</si>
  <si>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</si>
  <si>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</si>
  <si>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</si>
  <si>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</si>
  <si>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</si>
  <si>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</si>
  <si>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</si>
  <si>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</si>
  <si>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</si>
  <si>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</si>
  <si>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</si>
  <si>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</si>
  <si>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</si>
  <si>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</si>
  <si>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</si>
  <si>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</si>
  <si>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</si>
  <si>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</si>
  <si>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</si>
  <si>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</si>
  <si>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</si>
  <si>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</si>
  <si>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</si>
  <si>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</si>
  <si>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</si>
  <si>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</si>
  <si>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</si>
  <si>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</si>
  <si>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</si>
  <si>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</si>
  <si>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</si>
  <si>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</si>
  <si>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</si>
  <si>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</si>
  <si>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</si>
  <si>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</si>
  <si>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</si>
  <si>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</si>
  <si>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</si>
  <si>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</si>
  <si>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</si>
  <si>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</si>
  <si>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</si>
  <si>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</si>
  <si>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</si>
  <si>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</si>
  <si>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</si>
  <si>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</si>
  <si>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</si>
  <si>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</si>
  <si>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</si>
  <si>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</si>
  <si>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</si>
  <si>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</si>
  <si>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</si>
  <si>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</si>
  <si>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</si>
  <si>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</si>
  <si>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</si>
  <si>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</si>
  <si>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</si>
  <si>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</si>
  <si>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</si>
  <si>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</si>
  <si>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</si>
  <si>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</si>
  <si>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</si>
  <si>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</si>
  <si>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</si>
  <si>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</si>
  <si>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</si>
  <si>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</si>
  <si>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</si>
  <si>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</si>
  <si>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</si>
  <si>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</si>
  <si>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</si>
  <si>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</si>
  <si>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</si>
  <si>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</si>
  <si>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</si>
  <si>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</si>
  <si>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</si>
  <si>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</si>
  <si>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</si>
  <si>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</si>
  <si>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</si>
  <si>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</si>
  <si>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</si>
  <si>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</si>
  <si>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</si>
  <si>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</si>
  <si>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</si>
  <si>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</si>
  <si>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</si>
  <si>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</si>
  <si>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</si>
  <si>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</si>
  <si>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</si>
  <si>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</si>
  <si>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</si>
  <si>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</si>
  <si>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</si>
  <si>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</si>
  <si>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</si>
  <si>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</si>
  <si>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</si>
  <si>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</si>
  <si>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</si>
  <si>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</si>
  <si>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</si>
  <si>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</si>
  <si>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</si>
  <si>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</si>
  <si>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</si>
  <si>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</si>
  <si>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</si>
  <si>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</si>
  <si>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</si>
  <si>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</si>
  <si>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</si>
  <si>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</si>
  <si>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</si>
  <si>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</si>
  <si>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</si>
  <si>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</si>
  <si>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</si>
  <si>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</si>
  <si>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</si>
  <si>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</si>
  <si>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</si>
  <si>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</si>
  <si>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</si>
  <si>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</si>
  <si>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</si>
  <si>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</si>
  <si>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</si>
  <si>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</si>
  <si>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</si>
  <si>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</si>
  <si>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</si>
  <si>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</si>
  <si>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</si>
  <si>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</si>
  <si>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</si>
  <si>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</si>
  <si>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</si>
  <si>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</si>
  <si>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</si>
  <si>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</si>
  <si>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</si>
  <si>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</si>
  <si>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</si>
  <si>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</si>
  <si>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</si>
  <si>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</si>
  <si>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</si>
  <si>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</si>
  <si>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</si>
  <si>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</si>
  <si>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</si>
  <si>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</si>
  <si>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</si>
  <si>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</si>
  <si>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</si>
  <si>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</si>
  <si>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</si>
  <si>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</si>
  <si>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</si>
  <si>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</si>
  <si>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</si>
  <si>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</si>
  <si>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</si>
  <si>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</si>
  <si>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</si>
  <si>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</si>
  <si>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</si>
  <si>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</si>
  <si>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</si>
  <si>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</si>
  <si>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</si>
  <si>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</si>
  <si>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</si>
  <si>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</si>
  <si>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</si>
  <si>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</si>
  <si>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</si>
  <si>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</si>
  <si>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</si>
  <si>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</si>
  <si>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</si>
  <si>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</si>
  <si>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</si>
  <si>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</si>
  <si>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</si>
  <si>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</si>
  <si>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</si>
  <si>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</si>
  <si>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</si>
  <si>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</si>
  <si>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</si>
  <si>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</si>
  <si>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</si>
  <si>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</si>
  <si>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</si>
  <si>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</si>
  <si>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</si>
  <si>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</si>
  <si>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</si>
  <si>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</si>
  <si>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</si>
  <si>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</si>
  <si>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</si>
  <si>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</si>
  <si>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</si>
  <si>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</si>
  <si>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</si>
  <si>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</si>
  <si>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</si>
  <si>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</si>
  <si>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</si>
  <si>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</si>
  <si>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</si>
  <si>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</si>
  <si>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</si>
  <si>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</si>
  <si>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</si>
  <si>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</si>
  <si>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</si>
  <si>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</si>
  <si>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</si>
  <si>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</si>
  <si>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</si>
  <si>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</si>
  <si>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</si>
  <si>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</si>
  <si>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</si>
  <si>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</si>
  <si>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</si>
  <si>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</si>
  <si>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</si>
  <si>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</si>
  <si>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</si>
  <si>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</si>
  <si>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</si>
  <si>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</si>
  <si>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</si>
  <si>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</si>
  <si>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</si>
  <si>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</si>
  <si>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</si>
  <si>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</si>
  <si>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</si>
  <si>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</si>
  <si>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</si>
  <si>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</si>
  <si>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</si>
  <si>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</si>
  <si>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</si>
  <si>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</si>
  <si>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</si>
  <si>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</si>
  <si>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</si>
  <si>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</si>
  <si>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</si>
  <si>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</si>
  <si>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</si>
  <si>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</si>
  <si>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</si>
  <si>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</si>
  <si>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</si>
  <si>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</si>
  <si>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</si>
  <si>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</si>
  <si>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</si>
  <si>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</si>
  <si>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</si>
  <si>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</si>
  <si>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</si>
  <si>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</si>
  <si>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</si>
  <si>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</si>
  <si>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</si>
  <si>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</si>
  <si>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</si>
  <si>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</si>
  <si>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</si>
  <si>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</si>
  <si>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</si>
  <si>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</si>
  <si>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</si>
  <si>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</si>
  <si>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</si>
  <si>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</si>
  <si>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</si>
  <si>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</si>
  <si>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</si>
  <si>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</si>
  <si>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</si>
  <si>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</si>
  <si>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</si>
  <si>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</si>
  <si>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</si>
  <si>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</si>
  <si>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</si>
  <si>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</si>
  <si>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</si>
  <si>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</si>
  <si>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</si>
  <si>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</si>
  <si>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</si>
  <si>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</si>
  <si>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</si>
  <si>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</si>
  <si>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</si>
  <si>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</si>
  <si>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</si>
  <si>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</si>
  <si>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</si>
  <si>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</si>
  <si>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</si>
  <si>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</si>
  <si>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</si>
  <si>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</si>
  <si>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</si>
  <si>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</si>
  <si>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</si>
  <si>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</si>
  <si>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</si>
  <si>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</si>
  <si>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</si>
  <si>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</si>
  <si>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</si>
  <si>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</si>
  <si>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</si>
  <si>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</si>
  <si>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</si>
  <si>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</si>
  <si>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</si>
  <si>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</si>
  <si>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</si>
  <si>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</si>
  <si>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</si>
  <si>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</si>
  <si>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</si>
  <si>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</si>
  <si>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</si>
  <si>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</si>
  <si>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</si>
  <si>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</si>
  <si>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</si>
  <si>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</si>
  <si>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</si>
  <si>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</si>
  <si>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</si>
  <si>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</si>
  <si>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</si>
  <si>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</si>
  <si>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</si>
  <si>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</si>
  <si>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</si>
  <si>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</si>
  <si>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</si>
  <si>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</si>
  <si>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</si>
  <si>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</si>
  <si>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</si>
  <si>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</si>
  <si>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</si>
  <si>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</si>
  <si>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</si>
  <si>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</si>
  <si>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</si>
  <si>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</si>
  <si>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</si>
  <si>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</si>
  <si>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</si>
  <si>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</si>
  <si>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</si>
  <si>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</si>
  <si>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</si>
  <si>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</si>
  <si>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</si>
  <si>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</si>
  <si>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</si>
  <si>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</si>
  <si>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</si>
  <si>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</si>
  <si>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</si>
  <si>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</si>
  <si>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</si>
  <si>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</si>
  <si>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</si>
  <si>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</si>
  <si>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</si>
  <si>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</si>
  <si>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</si>
  <si>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</si>
  <si>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</si>
  <si>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</si>
  <si>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</si>
  <si>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</si>
  <si>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</si>
  <si>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</si>
  <si>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</si>
  <si>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</si>
  <si>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</si>
  <si>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</si>
  <si>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</si>
  <si>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</si>
  <si>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</si>
  <si>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</si>
  <si>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</si>
  <si>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</si>
  <si>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</si>
  <si>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</si>
  <si>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</si>
  <si>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</si>
  <si>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</si>
  <si>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</si>
  <si>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</si>
  <si>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</si>
  <si>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</si>
  <si>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</si>
  <si>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</si>
  <si>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</si>
  <si>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</si>
  <si>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</si>
  <si>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</si>
  <si>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</si>
  <si>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</si>
  <si>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</si>
  <si>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</si>
  <si>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</si>
  <si>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</si>
  <si>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</si>
  <si>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</si>
  <si>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</si>
  <si>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</si>
  <si>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</si>
  <si>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</si>
  <si>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</si>
  <si>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</si>
  <si>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</si>
  <si>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</si>
  <si>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</si>
  <si>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</si>
  <si>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</si>
  <si>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</si>
  <si>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</si>
  <si>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</si>
  <si>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</si>
  <si>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</si>
  <si>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</si>
  <si>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</si>
  <si>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</si>
  <si>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</si>
  <si>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</si>
  <si>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</si>
  <si>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</si>
  <si>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</si>
  <si>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</si>
  <si>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</si>
  <si>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</si>
  <si>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</si>
  <si>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</si>
  <si>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</si>
  <si>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</si>
  <si>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</si>
  <si>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</si>
  <si>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</si>
  <si>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</si>
  <si>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</si>
  <si>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</si>
  <si>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</si>
  <si>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</si>
  <si>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</si>
  <si>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</si>
  <si>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</si>
  <si>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</si>
  <si>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</si>
  <si>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</si>
  <si>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</si>
  <si>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</si>
  <si>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</si>
  <si>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</si>
  <si>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</si>
  <si>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</si>
  <si>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</si>
  <si>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</si>
  <si>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</si>
  <si>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</si>
  <si>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</si>
  <si>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</si>
  <si>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</si>
  <si>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</si>
  <si>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</si>
  <si>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</si>
  <si>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</si>
  <si>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</si>
  <si>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</si>
  <si>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</si>
  <si>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</si>
  <si>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</si>
  <si>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</si>
  <si>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</si>
  <si>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</si>
  <si>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</si>
  <si>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</si>
  <si>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</si>
  <si>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</si>
  <si>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</si>
  <si>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</si>
  <si>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</si>
  <si>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</si>
  <si>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</si>
  <si>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</si>
  <si>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</si>
  <si>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</si>
  <si>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</si>
  <si>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</si>
  <si>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</si>
  <si>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</si>
  <si>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</si>
  <si>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</si>
  <si>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</si>
  <si>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</si>
  <si>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</si>
  <si>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</si>
  <si>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</si>
  <si>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</si>
  <si>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</si>
  <si>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</si>
  <si>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</si>
  <si>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</si>
  <si>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</si>
  <si>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</si>
  <si>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</si>
  <si>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</si>
  <si>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</si>
  <si>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</si>
  <si>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</si>
  <si>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</si>
  <si>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</si>
  <si>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</si>
  <si>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</si>
  <si>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</si>
  <si>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</si>
  <si>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</si>
  <si>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</si>
  <si>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</si>
  <si>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</si>
  <si>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</si>
  <si>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</si>
  <si>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</si>
  <si>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</si>
  <si>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</si>
  <si>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</si>
  <si>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</si>
  <si>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</si>
  <si>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</si>
  <si>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</si>
  <si>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</si>
  <si>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</si>
  <si>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</si>
  <si>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</si>
  <si>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</si>
  <si>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</si>
  <si>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</si>
  <si>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</si>
  <si>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</si>
  <si>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</si>
  <si>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</si>
  <si>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</si>
  <si>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</si>
  <si>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</si>
  <si>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Я.Петрова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</si>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</sst>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44858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Я.Петрова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K92" sqref="K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583</v>
      </c>
      <c r="D12" s="137">
        <v>586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64</v>
      </c>
      <c r="D13" s="137">
        <v>67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41</v>
      </c>
      <c r="D14" s="137">
        <v>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24</v>
      </c>
      <c r="D15" s="137">
        <v>25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712</v>
      </c>
      <c r="D20" s="377">
        <f>SUM(D12:D19)</f>
        <v>726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205</v>
      </c>
      <c r="H21" s="137">
        <v>205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646</v>
      </c>
      <c r="H22" s="393">
        <f>SUM(H23:H25)</f>
        <v>1044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318</v>
      </c>
      <c r="H25" s="137">
        <v>716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851</v>
      </c>
      <c r="H26" s="377">
        <f>H20+H21+H22</f>
        <v>1249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-178</v>
      </c>
      <c r="H33" s="137">
        <v>-398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-178</v>
      </c>
      <c r="H34" s="377">
        <f>H28+H32+H33</f>
        <v>-398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971</v>
      </c>
      <c r="H37" s="379">
        <f>H26+H18+H34</f>
        <v>1149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73</v>
      </c>
      <c r="H52" s="137">
        <v>73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175</v>
      </c>
      <c r="D55" s="270">
        <v>175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887</v>
      </c>
      <c r="D56" s="381">
        <f>D20+D21+D22+D28+D33+D46+D52+D54+D55</f>
        <v>902</v>
      </c>
      <c r="E56" s="87" t="s">
        <v>557</v>
      </c>
      <c r="F56" s="86" t="s">
        <v>172</v>
      </c>
      <c r="G56" s="378">
        <f>G50+G52+G53+G54+G55</f>
        <v>73</v>
      </c>
      <c r="H56" s="379">
        <f>H50+H52+H53+H54+H55</f>
        <v>73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713</v>
      </c>
      <c r="D59" s="137">
        <v>747</v>
      </c>
      <c r="E59" s="142" t="s">
        <v>180</v>
      </c>
      <c r="F59" s="277" t="s">
        <v>181</v>
      </c>
      <c r="G59" s="138">
        <v>150</v>
      </c>
      <c r="H59" s="137">
        <v>150</v>
      </c>
    </row>
    <row r="60" spans="1:13" ht="15.75">
      <c r="A60" s="76" t="s">
        <v>178</v>
      </c>
      <c r="B60" s="78" t="s">
        <v>179</v>
      </c>
      <c r="C60" s="138">
        <v>140</v>
      </c>
      <c r="D60" s="137">
        <v>130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1115</v>
      </c>
      <c r="H61" s="375">
        <f>SUM(H62:H68)</f>
        <v>927</v>
      </c>
    </row>
    <row r="62" spans="1:13" ht="15.75">
      <c r="A62" s="76" t="s">
        <v>186</v>
      </c>
      <c r="B62" s="81" t="s">
        <v>187</v>
      </c>
      <c r="C62" s="138">
        <v>157</v>
      </c>
      <c r="D62" s="137">
        <v>126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321</v>
      </c>
      <c r="H64" s="137">
        <v>322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1010</v>
      </c>
      <c r="D65" s="377">
        <f>SUM(D59:D64)</f>
        <v>1003</v>
      </c>
      <c r="E65" s="76" t="s">
        <v>201</v>
      </c>
      <c r="F65" s="80" t="s">
        <v>202</v>
      </c>
      <c r="G65" s="138">
        <v>508</v>
      </c>
      <c r="H65" s="137">
        <v>332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263</v>
      </c>
      <c r="H66" s="137">
        <v>246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20</v>
      </c>
      <c r="H67" s="137">
        <v>25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38</v>
      </c>
      <c r="D69" s="137">
        <v>26</v>
      </c>
      <c r="E69" s="142" t="s">
        <v>79</v>
      </c>
      <c r="F69" s="80" t="s">
        <v>216</v>
      </c>
      <c r="G69" s="138">
        <v>32</v>
      </c>
      <c r="H69" s="137">
        <v>67</v>
      </c>
    </row>
    <row r="70" spans="1:8" ht="15.75">
      <c r="A70" s="76" t="s">
        <v>214</v>
      </c>
      <c r="B70" s="78" t="s">
        <v>215</v>
      </c>
      <c r="C70" s="138">
        <v>78</v>
      </c>
      <c r="D70" s="137">
        <v>56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1297</v>
      </c>
      <c r="H71" s="377">
        <f>H59+H60+H61+H69+H70</f>
        <v>1144</v>
      </c>
    </row>
    <row r="72" spans="1:8" ht="15.75">
      <c r="A72" s="76" t="s">
        <v>221</v>
      </c>
      <c r="B72" s="78" t="s">
        <v>222</v>
      </c>
      <c r="C72" s="138">
        <v>281</v>
      </c>
      <c r="D72" s="137">
        <v>280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28</v>
      </c>
      <c r="D73" s="137">
        <v>15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425</v>
      </c>
      <c r="D76" s="377">
        <f>SUM(D68:D75)</f>
        <v>380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1297</v>
      </c>
      <c r="H79" s="379">
        <f>H71+H73+H75+H77</f>
        <v>1144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</v>
      </c>
      <c r="D89" s="137">
        <v>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</v>
      </c>
      <c r="D92" s="377">
        <f>SUM(D88:D91)</f>
        <v>79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1454</v>
      </c>
      <c r="D94" s="381">
        <f>D65+D76+D85+D92+D93</f>
        <v>1464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2341</v>
      </c>
      <c r="D95" s="383">
        <f>D94+D56</f>
        <v>2366</v>
      </c>
      <c r="E95" s="169" t="s">
        <v>633</v>
      </c>
      <c r="F95" s="280" t="s">
        <v>268</v>
      </c>
      <c r="G95" s="382">
        <f>G37+G40+G56+G79</f>
        <v>2341</v>
      </c>
      <c r="H95" s="383">
        <f>H37+H40+H56+H79</f>
        <v>2366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44858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Я.Петрова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N41" sqref="N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835</v>
      </c>
      <c r="D12" s="257">
        <v>537</v>
      </c>
      <c r="E12" s="135" t="s">
        <v>277</v>
      </c>
      <c r="F12" s="180" t="s">
        <v>278</v>
      </c>
      <c r="G12" s="256"/>
      <c r="H12" s="257">
        <v>730</v>
      </c>
    </row>
    <row r="13" spans="1:8" ht="15.75">
      <c r="A13" s="135" t="s">
        <v>279</v>
      </c>
      <c r="B13" s="131" t="s">
        <v>280</v>
      </c>
      <c r="C13" s="256">
        <v>120</v>
      </c>
      <c r="D13" s="257">
        <v>145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7">
        <v>30</v>
      </c>
      <c r="E14" s="185" t="s">
        <v>285</v>
      </c>
      <c r="F14" s="180" t="s">
        <v>286</v>
      </c>
      <c r="G14" s="256"/>
      <c r="H14" s="257">
        <v>24</v>
      </c>
    </row>
    <row r="15" spans="1:8" ht="15.75">
      <c r="A15" s="135" t="s">
        <v>287</v>
      </c>
      <c r="B15" s="131" t="s">
        <v>288</v>
      </c>
      <c r="C15" s="256">
        <v>360</v>
      </c>
      <c r="D15" s="257">
        <v>324</v>
      </c>
      <c r="E15" s="185" t="s">
        <v>79</v>
      </c>
      <c r="F15" s="180" t="s">
        <v>289</v>
      </c>
      <c r="G15" s="256"/>
      <c r="H15" s="257">
        <v>30</v>
      </c>
    </row>
    <row r="16" spans="1:8" ht="15.75">
      <c r="A16" s="135" t="s">
        <v>290</v>
      </c>
      <c r="B16" s="131" t="s">
        <v>291</v>
      </c>
      <c r="C16" s="256">
        <v>68</v>
      </c>
      <c r="D16" s="257">
        <v>64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784</v>
      </c>
    </row>
    <row r="17" spans="1:8" ht="31.5">
      <c r="A17" s="135" t="s">
        <v>293</v>
      </c>
      <c r="B17" s="131" t="s">
        <v>294</v>
      </c>
      <c r="C17" s="256">
        <v>50</v>
      </c>
      <c r="D17" s="257">
        <v>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-32</v>
      </c>
      <c r="D18" s="257">
        <v>-43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22</v>
      </c>
      <c r="D19" s="257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1436</v>
      </c>
      <c r="D22" s="408">
        <f>SUM(D12:D18)+D19</f>
        <v>1076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</v>
      </c>
      <c r="D25" s="257">
        <v>11</v>
      </c>
      <c r="E25" s="135" t="s">
        <v>318</v>
      </c>
      <c r="F25" s="177" t="s">
        <v>319</v>
      </c>
      <c r="G25" s="256"/>
      <c r="H25" s="257">
        <v>18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38</v>
      </c>
      <c r="D27" s="257">
        <v>24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18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47</v>
      </c>
      <c r="D29" s="408">
        <f>SUM(D25:D28)</f>
        <v>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1483</v>
      </c>
      <c r="D31" s="414">
        <f>D29+D22</f>
        <v>1111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802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1483</v>
      </c>
      <c r="H33" s="408">
        <f>IF((D31-H31)&gt;0,D31-H31,0)</f>
        <v>309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1483</v>
      </c>
      <c r="D36" s="416">
        <f>D31-D34+D35</f>
        <v>1111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802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1483</v>
      </c>
      <c r="H37" s="194">
        <f>IF((D36-H36)&gt;0,D36-H36,0)</f>
        <v>309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1483</v>
      </c>
      <c r="H42" s="184">
        <f>IF(H37&gt;0,IF(D38+H37&lt;0,0,D38+H37),IF(D37-D38&lt;0,D38-D37,0))</f>
        <v>309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1483</v>
      </c>
      <c r="H44" s="208">
        <f>IF(D42=0,IF(H42-H43&gt;0,H42-H43+D43,0),IF(D42-D43&lt;0,D43-D42+H43,0))</f>
        <v>309</v>
      </c>
    </row>
    <row r="45" spans="1:8" ht="16.5" thickBot="1">
      <c r="A45" s="210" t="s">
        <v>371</v>
      </c>
      <c r="B45" s="211" t="s">
        <v>372</v>
      </c>
      <c r="C45" s="409">
        <f>C36+C38+C42</f>
        <v>1483</v>
      </c>
      <c r="D45" s="410">
        <f>D36+D38+D42</f>
        <v>1111</v>
      </c>
      <c r="E45" s="210" t="s">
        <v>373</v>
      </c>
      <c r="F45" s="212" t="s">
        <v>374</v>
      </c>
      <c r="G45" s="409">
        <f>G42+G36</f>
        <v>1483</v>
      </c>
      <c r="H45" s="410">
        <f>H42+H36</f>
        <v>1111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44858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Я.Петрова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9">
      <selection activeCell="G41" sqref="G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1411</v>
      </c>
      <c r="D11" s="137">
        <v>1216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-1112</v>
      </c>
      <c r="D12" s="137">
        <v>-834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-438</v>
      </c>
      <c r="D14" s="137">
        <v>-382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</v>
      </c>
      <c r="D19" s="137">
        <v>-5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-16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-148</v>
      </c>
      <c r="D21" s="438">
        <f>SUM(D11:D20)</f>
        <v>-21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115</v>
      </c>
      <c r="D24" s="137">
        <v>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115</v>
      </c>
      <c r="D33" s="438">
        <f>SUM(D23:D32)</f>
        <v>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45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-20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</v>
      </c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-4</v>
      </c>
      <c r="D42" s="137">
        <v>-7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-28</v>
      </c>
      <c r="D43" s="440">
        <f>SUM(D35:D42)</f>
        <v>34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-61</v>
      </c>
      <c r="D44" s="247">
        <f>D43+D33+D21</f>
        <v>22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79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</v>
      </c>
      <c r="D46" s="251">
        <f>D45+D44</f>
        <v>38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44858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Я.Петрова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Q35" sqref="Q3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205</v>
      </c>
      <c r="F13" s="363">
        <f>'1-Баланс'!H23</f>
        <v>328</v>
      </c>
      <c r="G13" s="363">
        <f>'1-Баланс'!H24</f>
        <v>0</v>
      </c>
      <c r="H13" s="364">
        <v>716</v>
      </c>
      <c r="I13" s="363">
        <f>'1-Баланс'!H29+'1-Баланс'!H32</f>
        <v>0</v>
      </c>
      <c r="J13" s="363">
        <f>'1-Баланс'!H30+'1-Баланс'!H33</f>
        <v>-398</v>
      </c>
      <c r="K13" s="364"/>
      <c r="L13" s="363">
        <f>SUM(C13:K13)</f>
        <v>1149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205</v>
      </c>
      <c r="F17" s="432">
        <f t="shared" si="2"/>
        <v>328</v>
      </c>
      <c r="G17" s="432">
        <f t="shared" si="2"/>
        <v>0</v>
      </c>
      <c r="H17" s="432">
        <f t="shared" si="2"/>
        <v>716</v>
      </c>
      <c r="I17" s="432">
        <f t="shared" si="2"/>
        <v>0</v>
      </c>
      <c r="J17" s="432">
        <f t="shared" si="2"/>
        <v>-398</v>
      </c>
      <c r="K17" s="432">
        <f t="shared" si="2"/>
        <v>0</v>
      </c>
      <c r="L17" s="363">
        <f t="shared" si="1"/>
        <v>1149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-178</v>
      </c>
      <c r="K18" s="364"/>
      <c r="L18" s="363">
        <f t="shared" si="1"/>
        <v>-178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205</v>
      </c>
      <c r="F31" s="432">
        <f t="shared" si="6"/>
        <v>328</v>
      </c>
      <c r="G31" s="432">
        <f t="shared" si="6"/>
        <v>0</v>
      </c>
      <c r="H31" s="432">
        <f t="shared" si="6"/>
        <v>716</v>
      </c>
      <c r="I31" s="432">
        <f t="shared" si="6"/>
        <v>0</v>
      </c>
      <c r="J31" s="432">
        <f t="shared" si="6"/>
        <v>-576</v>
      </c>
      <c r="K31" s="432">
        <f t="shared" si="6"/>
        <v>0</v>
      </c>
      <c r="L31" s="363">
        <f t="shared" si="1"/>
        <v>971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205</v>
      </c>
      <c r="F34" s="366">
        <f t="shared" si="7"/>
        <v>328</v>
      </c>
      <c r="G34" s="366">
        <f t="shared" si="7"/>
        <v>0</v>
      </c>
      <c r="H34" s="366">
        <f t="shared" si="7"/>
        <v>716</v>
      </c>
      <c r="I34" s="366">
        <f t="shared" si="7"/>
        <v>0</v>
      </c>
      <c r="J34" s="366">
        <f t="shared" si="7"/>
        <v>-576</v>
      </c>
      <c r="K34" s="366">
        <f t="shared" si="7"/>
        <v>0</v>
      </c>
      <c r="L34" s="430">
        <f t="shared" si="1"/>
        <v>971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44858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Я.Петрова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21" sqref="K2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44858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Я.Петрова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2341</v>
      </c>
      <c r="D6" s="454">
        <f aca="true" t="shared" si="0" ref="D6:D15">C6-E6</f>
        <v>0</v>
      </c>
      <c r="E6" s="453">
        <f>'1-Баланс'!G95</f>
        <v>2341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971</v>
      </c>
      <c r="D7" s="454">
        <f t="shared" si="0"/>
        <v>673</v>
      </c>
      <c r="E7" s="453">
        <f>'1-Баланс'!G18</f>
        <v>298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-178</v>
      </c>
      <c r="D8" s="454">
        <f t="shared" si="0"/>
        <v>1305</v>
      </c>
      <c r="E8" s="453">
        <f>ABS('2-Отчет за доходите'!C44)-ABS('2-Отчет за доходите'!G44)</f>
        <v>-1483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79</v>
      </c>
      <c r="D9" s="454">
        <f t="shared" si="0"/>
        <v>0</v>
      </c>
      <c r="E9" s="453">
        <f>'3-Отчет за паричния поток'!C45</f>
        <v>79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18</v>
      </c>
      <c r="D10" s="454">
        <f t="shared" si="0"/>
        <v>0</v>
      </c>
      <c r="E10" s="453">
        <f>'3-Отчет за паричния поток'!C46</f>
        <v>18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971</v>
      </c>
      <c r="D11" s="454">
        <f t="shared" si="0"/>
        <v>0</v>
      </c>
      <c r="E11" s="453">
        <f>'4-Отчет за собствения капитал'!L34</f>
        <v>971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-0.18331616889804325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-0.12992700729927006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-0.07603588210166595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1.1210485736314573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0.3415574402467232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0.013878180416345412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0.013878180416345412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0.06992337164750957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1.4109165808444903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0.5852199914566425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0.009268795056642637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62.27272727272727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583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64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41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24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712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175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887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713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140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157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1010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38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78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281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28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425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1454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2341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205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646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318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851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-178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-178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971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73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73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1115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321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508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263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1297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1297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2341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835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120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360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68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50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-32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1436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38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47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1483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1483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1483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1483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1483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1483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1483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1483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1411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-1112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-438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-148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115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115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-28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-61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79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205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205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205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205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716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716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716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716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-398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-398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-178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-576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-576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1149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1149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-178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971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971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2022-10-19T12:16:50Z</cp:lastPrinted>
  <dcterms:created xsi:type="dcterms:W3CDTF">2006-09-16T00:00:00Z</dcterms:created>
  <dcterms:modified xsi:type="dcterms:W3CDTF">2022-10-19T12:38:18Z</dcterms:modified>
  <cp:category/>
  <cp:version/>
  <cp:contentType/>
  <cp:contentStatus/>
</cp:coreProperties>
</file>